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960" activeTab="0"/>
  </bookViews>
  <sheets>
    <sheet name="Resumen General" sheetId="1" r:id="rId1"/>
    <sheet name="Resumen Variaciones" sheetId="2" state="hidden" r:id="rId2"/>
  </sheets>
  <definedNames>
    <definedName name="_xlnm.Print_Area" localSheetId="0">'Resumen General'!$A$1:$K$9</definedName>
    <definedName name="_xlnm.Print_Area" localSheetId="1">'Resumen Variaciones'!$A$1:$V$38</definedName>
  </definedNames>
  <calcPr fullCalcOnLoad="1"/>
</workbook>
</file>

<file path=xl/sharedStrings.xml><?xml version="1.0" encoding="utf-8"?>
<sst xmlns="http://schemas.openxmlformats.org/spreadsheetml/2006/main" count="77" uniqueCount="51">
  <si>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</si>
  <si>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</si>
  <si>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</si>
  <si>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</si>
  <si>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</si>
  <si>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</si>
  <si>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</si>
  <si>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</si>
  <si>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</si>
  <si>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</si>
  <si>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</si>
  <si>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</si>
  <si>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</si>
  <si>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</si>
  <si>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</si>
  <si>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</si>
  <si>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</si>
  <si>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</si>
  <si>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</si>
  <si>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</si>
  <si>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</si>
  <si>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</si>
  <si>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</si>
  <si>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</si>
  <si>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</si>
  <si>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</si>
  <si>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</si>
  <si>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</si>
  <si>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</si>
  <si>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</si>
  <si>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</si>
  <si>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</si>
  <si>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</si>
  <si>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</si>
  <si>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ENCARGADO DEPARTAMENTO FINANCIERO</t>
  </si>
  <si>
    <t>USD DOLLAR</t>
  </si>
  <si>
    <t>010-250837-2</t>
  </si>
  <si>
    <t xml:space="preserve">REPORTE DE RECAUDACIONES </t>
  </si>
  <si>
    <t>DEPARTAMENTO FINANCIERO</t>
  </si>
  <si>
    <t>ENERO - DICIEMBRE 2022</t>
  </si>
  <si>
    <t>AÑO 2021</t>
  </si>
  <si>
    <t>VARIACION 2022</t>
  </si>
  <si>
    <t>AÑO 2021  RD$</t>
  </si>
  <si>
    <t>TOTAL GENERAL AÑO 2021 RD$</t>
  </si>
  <si>
    <t>VARIACION GENERAL             2021 - 2022            RD$</t>
  </si>
  <si>
    <t xml:space="preserve">AÑO 2021  RD$ </t>
  </si>
  <si>
    <t>APROBADO POR:  LIC. MANUEL FLORIAN LABOUR</t>
  </si>
  <si>
    <t>REVISADO POR:  LICDA. LUISA GUZMAN</t>
  </si>
  <si>
    <t>AUXILIAR DE TESORERIA</t>
  </si>
  <si>
    <t>EN REPRESENTACION DE LA LICDA. VILMA LUGO</t>
  </si>
  <si>
    <t>Nota 01:  Tasa de conversión Enero - Diciembre 2022 del Banco Central e Impuestos Internos:  (Enero $57.51; Febrero $56.49; Marzo $54.81; Abril $54.95; Mayo $55.05; Junio $54.7;5ulio $54.49; Agosto $53.64; Septiembre $53.14).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</si>
</sst>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8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u val="singleAccounting"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Accounting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5" fontId="7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185" fontId="13" fillId="0" borderId="0" xfId="0" applyNumberFormat="1" applyFont="1" applyAlignment="1">
      <alignment horizontal="justify"/>
    </xf>
    <xf numFmtId="0" fontId="14" fillId="0" borderId="0" xfId="0" applyFont="1" applyAlignment="1">
      <alignment horizontal="center"/>
    </xf>
    <xf numFmtId="185" fontId="15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0" xfId="0" applyFont="1" applyAlignment="1">
      <alignment/>
    </xf>
    <xf numFmtId="185" fontId="12" fillId="0" borderId="0" xfId="0" applyNumberFormat="1" applyFont="1" applyAlignment="1">
      <alignment horizontal="left"/>
    </xf>
    <xf numFmtId="18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0" fillId="0" borderId="0" xfId="0" applyFont="1" applyAlignment="1">
      <alignment wrapText="1"/>
    </xf>
    <xf numFmtId="17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1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11" fillId="0" borderId="0" xfId="0" applyNumberFormat="1" applyFont="1" applyAlignment="1">
      <alignment vertical="top"/>
    </xf>
    <xf numFmtId="0" fontId="0" fillId="0" borderId="0" xfId="0" applyAlignment="1">
      <alignment/>
    </xf>
    <xf numFmtId="0" fontId="71" fillId="0" borderId="0" xfId="0" applyFont="1" applyAlignment="1">
      <alignment wrapText="1"/>
    </xf>
    <xf numFmtId="171" fontId="72" fillId="0" borderId="0" xfId="42" applyFont="1" applyAlignment="1">
      <alignment wrapText="1"/>
    </xf>
    <xf numFmtId="171" fontId="72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justify"/>
    </xf>
    <xf numFmtId="185" fontId="18" fillId="0" borderId="0" xfId="0" applyNumberFormat="1" applyFont="1" applyAlignment="1">
      <alignment/>
    </xf>
    <xf numFmtId="0" fontId="13" fillId="33" borderId="0" xfId="0" applyFont="1" applyFill="1" applyBorder="1" applyAlignment="1">
      <alignment horizontal="justify"/>
    </xf>
    <xf numFmtId="0" fontId="8" fillId="0" borderId="0" xfId="0" applyFont="1" applyAlignment="1">
      <alignment horizontal="left" vertical="justify" wrapText="1"/>
    </xf>
    <xf numFmtId="0" fontId="11" fillId="0" borderId="0" xfId="0" applyFont="1" applyAlignment="1">
      <alignment horizontal="justify" wrapText="1"/>
    </xf>
    <xf numFmtId="185" fontId="19" fillId="0" borderId="0" xfId="0" applyNumberFormat="1" applyFont="1" applyBorder="1" applyAlignment="1">
      <alignment/>
    </xf>
    <xf numFmtId="185" fontId="71" fillId="0" borderId="0" xfId="0" applyNumberFormat="1" applyFont="1" applyAlignment="1">
      <alignment/>
    </xf>
    <xf numFmtId="0" fontId="70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justify" vertical="top" wrapText="1"/>
    </xf>
    <xf numFmtId="185" fontId="9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justify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1" fillId="33" borderId="0" xfId="0" applyFont="1" applyFill="1" applyBorder="1" applyAlignment="1">
      <alignment horizontal="justify"/>
    </xf>
    <xf numFmtId="185" fontId="11" fillId="33" borderId="0" xfId="0" applyNumberFormat="1" applyFont="1" applyFill="1" applyBorder="1" applyAlignment="1">
      <alignment horizontal="justify"/>
    </xf>
    <xf numFmtId="185" fontId="17" fillId="0" borderId="0" xfId="0" applyNumberFormat="1" applyFont="1" applyAlignment="1">
      <alignment/>
    </xf>
    <xf numFmtId="0" fontId="73" fillId="0" borderId="0" xfId="0" applyFont="1" applyAlignment="1">
      <alignment horizontal="left" wrapText="1"/>
    </xf>
    <xf numFmtId="0" fontId="17" fillId="0" borderId="11" xfId="0" applyFont="1" applyBorder="1" applyAlignment="1">
      <alignment/>
    </xf>
    <xf numFmtId="185" fontId="74" fillId="0" borderId="12" xfId="44" applyNumberFormat="1" applyFont="1" applyFill="1" applyBorder="1" applyAlignment="1" applyProtection="1">
      <alignment/>
      <protection/>
    </xf>
    <xf numFmtId="185" fontId="74" fillId="0" borderId="13" xfId="44" applyNumberFormat="1" applyFont="1" applyFill="1" applyBorder="1" applyAlignment="1" applyProtection="1">
      <alignment/>
      <protection/>
    </xf>
    <xf numFmtId="185" fontId="17" fillId="0" borderId="12" xfId="44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185" fontId="74" fillId="0" borderId="15" xfId="44" applyNumberFormat="1" applyFont="1" applyFill="1" applyBorder="1" applyAlignment="1" applyProtection="1">
      <alignment/>
      <protection/>
    </xf>
    <xf numFmtId="185" fontId="17" fillId="0" borderId="16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85" fontId="20" fillId="0" borderId="16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21" fillId="0" borderId="0" xfId="0" applyNumberFormat="1" applyFont="1" applyAlignment="1">
      <alignment/>
    </xf>
    <xf numFmtId="171" fontId="73" fillId="0" borderId="0" xfId="42" applyFont="1" applyAlignment="1">
      <alignment wrapText="1"/>
    </xf>
    <xf numFmtId="171" fontId="71" fillId="0" borderId="0" xfId="42" applyFont="1" applyAlignment="1">
      <alignment wrapText="1"/>
    </xf>
    <xf numFmtId="171" fontId="71" fillId="0" borderId="0" xfId="42" applyFont="1" applyAlignment="1">
      <alignment horizontal="left" wrapText="1"/>
    </xf>
    <xf numFmtId="171" fontId="13" fillId="0" borderId="0" xfId="42" applyFont="1" applyAlignment="1">
      <alignment horizontal="justify"/>
    </xf>
    <xf numFmtId="171" fontId="17" fillId="0" borderId="0" xfId="42" applyFont="1" applyAlignment="1">
      <alignment wrapText="1"/>
    </xf>
    <xf numFmtId="171" fontId="9" fillId="0" borderId="0" xfId="42" applyFont="1" applyAlignment="1">
      <alignment wrapText="1"/>
    </xf>
    <xf numFmtId="171" fontId="75" fillId="0" borderId="0" xfId="42" applyFont="1" applyAlignment="1">
      <alignment horizontal="justify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wrapText="1"/>
    </xf>
    <xf numFmtId="185" fontId="17" fillId="0" borderId="19" xfId="44" applyNumberFormat="1" applyFont="1" applyFill="1" applyBorder="1" applyAlignment="1" applyProtection="1">
      <alignment/>
      <protection/>
    </xf>
    <xf numFmtId="185" fontId="17" fillId="0" borderId="20" xfId="44" applyNumberFormat="1" applyFont="1" applyFill="1" applyBorder="1" applyAlignment="1" applyProtection="1">
      <alignment/>
      <protection/>
    </xf>
    <xf numFmtId="185" fontId="17" fillId="0" borderId="21" xfId="44" applyNumberFormat="1" applyFont="1" applyFill="1" applyBorder="1" applyAlignment="1" applyProtection="1">
      <alignment/>
      <protection/>
    </xf>
    <xf numFmtId="185" fontId="17" fillId="0" borderId="22" xfId="44" applyNumberFormat="1" applyFont="1" applyFill="1" applyBorder="1" applyAlignment="1" applyProtection="1">
      <alignment/>
      <protection/>
    </xf>
    <xf numFmtId="185" fontId="17" fillId="0" borderId="23" xfId="44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171" fontId="77" fillId="34" borderId="26" xfId="42" applyNumberFormat="1" applyFont="1" applyFill="1" applyBorder="1" applyAlignment="1">
      <alignment horizontal="center" wrapText="1"/>
    </xf>
    <xf numFmtId="185" fontId="74" fillId="0" borderId="27" xfId="44" applyNumberFormat="1" applyFont="1" applyFill="1" applyBorder="1" applyAlignment="1" applyProtection="1">
      <alignment/>
      <protection/>
    </xf>
    <xf numFmtId="185" fontId="74" fillId="0" borderId="19" xfId="44" applyNumberFormat="1" applyFont="1" applyFill="1" applyBorder="1" applyAlignment="1" applyProtection="1">
      <alignment/>
      <protection/>
    </xf>
    <xf numFmtId="185" fontId="74" fillId="0" borderId="20" xfId="44" applyNumberFormat="1" applyFont="1" applyFill="1" applyBorder="1" applyAlignment="1" applyProtection="1">
      <alignment/>
      <protection/>
    </xf>
    <xf numFmtId="185" fontId="74" fillId="0" borderId="28" xfId="44" applyNumberFormat="1" applyFont="1" applyFill="1" applyBorder="1" applyAlignment="1" applyProtection="1">
      <alignment/>
      <protection/>
    </xf>
    <xf numFmtId="185" fontId="74" fillId="0" borderId="21" xfId="44" applyNumberFormat="1" applyFont="1" applyFill="1" applyBorder="1" applyAlignment="1" applyProtection="1">
      <alignment/>
      <protection/>
    </xf>
    <xf numFmtId="185" fontId="20" fillId="0" borderId="21" xfId="44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>
      <alignment horizontal="center"/>
    </xf>
    <xf numFmtId="185" fontId="72" fillId="0" borderId="30" xfId="0" applyNumberFormat="1" applyFont="1" applyBorder="1" applyAlignment="1">
      <alignment/>
    </xf>
    <xf numFmtId="185" fontId="72" fillId="0" borderId="31" xfId="0" applyNumberFormat="1" applyFont="1" applyBorder="1" applyAlignment="1">
      <alignment/>
    </xf>
    <xf numFmtId="171" fontId="72" fillId="0" borderId="30" xfId="42" applyFont="1" applyBorder="1" applyAlignment="1">
      <alignment/>
    </xf>
    <xf numFmtId="185" fontId="77" fillId="0" borderId="32" xfId="0" applyNumberFormat="1" applyFont="1" applyBorder="1" applyAlignment="1">
      <alignment/>
    </xf>
    <xf numFmtId="185" fontId="77" fillId="0" borderId="31" xfId="0" applyNumberFormat="1" applyFont="1" applyBorder="1" applyAlignment="1">
      <alignment/>
    </xf>
    <xf numFmtId="185" fontId="74" fillId="0" borderId="33" xfId="44" applyNumberFormat="1" applyFont="1" applyFill="1" applyBorder="1" applyAlignment="1" applyProtection="1">
      <alignment/>
      <protection/>
    </xf>
    <xf numFmtId="185" fontId="74" fillId="0" borderId="22" xfId="44" applyNumberFormat="1" applyFont="1" applyFill="1" applyBorder="1" applyAlignment="1" applyProtection="1">
      <alignment/>
      <protection/>
    </xf>
    <xf numFmtId="185" fontId="74" fillId="0" borderId="23" xfId="44" applyNumberFormat="1" applyFont="1" applyFill="1" applyBorder="1" applyAlignment="1" applyProtection="1">
      <alignment/>
      <protection/>
    </xf>
    <xf numFmtId="185" fontId="20" fillId="0" borderId="22" xfId="44" applyNumberFormat="1" applyFont="1" applyFill="1" applyBorder="1" applyAlignment="1" applyProtection="1">
      <alignment/>
      <protection/>
    </xf>
    <xf numFmtId="185" fontId="20" fillId="0" borderId="23" xfId="44" applyNumberFormat="1" applyFont="1" applyFill="1" applyBorder="1" applyAlignment="1" applyProtection="1">
      <alignment/>
      <protection/>
    </xf>
    <xf numFmtId="185" fontId="20" fillId="0" borderId="19" xfId="44" applyNumberFormat="1" applyFont="1" applyFill="1" applyBorder="1" applyAlignment="1" applyProtection="1">
      <alignment/>
      <protection/>
    </xf>
    <xf numFmtId="185" fontId="20" fillId="0" borderId="20" xfId="44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wrapText="1"/>
    </xf>
    <xf numFmtId="0" fontId="5" fillId="34" borderId="18" xfId="0" applyFont="1" applyFill="1" applyBorder="1" applyAlignment="1">
      <alignment horizontal="justify"/>
    </xf>
    <xf numFmtId="0" fontId="5" fillId="34" borderId="25" xfId="0" applyFont="1" applyFill="1" applyBorder="1" applyAlignment="1">
      <alignment horizontal="center"/>
    </xf>
    <xf numFmtId="185" fontId="20" fillId="0" borderId="27" xfId="44" applyNumberFormat="1" applyFont="1" applyFill="1" applyBorder="1" applyAlignment="1" applyProtection="1">
      <alignment/>
      <protection/>
    </xf>
    <xf numFmtId="185" fontId="20" fillId="0" borderId="34" xfId="44" applyNumberFormat="1" applyFont="1" applyFill="1" applyBorder="1" applyAlignment="1" applyProtection="1">
      <alignment/>
      <protection/>
    </xf>
    <xf numFmtId="185" fontId="20" fillId="0" borderId="33" xfId="44" applyNumberFormat="1" applyFont="1" applyFill="1" applyBorder="1" applyAlignment="1" applyProtection="1">
      <alignment/>
      <protection/>
    </xf>
    <xf numFmtId="185" fontId="20" fillId="0" borderId="35" xfId="44" applyNumberFormat="1" applyFont="1" applyFill="1" applyBorder="1" applyAlignment="1" applyProtection="1">
      <alignment/>
      <protection/>
    </xf>
    <xf numFmtId="185" fontId="77" fillId="0" borderId="30" xfId="0" applyNumberFormat="1" applyFont="1" applyBorder="1" applyAlignment="1">
      <alignment/>
    </xf>
    <xf numFmtId="185" fontId="77" fillId="0" borderId="36" xfId="0" applyNumberFormat="1" applyFont="1" applyBorder="1" applyAlignment="1">
      <alignment/>
    </xf>
    <xf numFmtId="185" fontId="20" fillId="0" borderId="37" xfId="44" applyNumberFormat="1" applyFont="1" applyFill="1" applyBorder="1" applyAlignment="1" applyProtection="1">
      <alignment/>
      <protection/>
    </xf>
    <xf numFmtId="185" fontId="20" fillId="0" borderId="12" xfId="44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171" fontId="77" fillId="0" borderId="30" xfId="42" applyFont="1" applyBorder="1" applyAlignment="1">
      <alignment/>
    </xf>
    <xf numFmtId="185" fontId="24" fillId="0" borderId="19" xfId="44" applyNumberFormat="1" applyFont="1" applyFill="1" applyBorder="1" applyAlignment="1" applyProtection="1">
      <alignment/>
      <protection/>
    </xf>
    <xf numFmtId="185" fontId="24" fillId="0" borderId="20" xfId="44" applyNumberFormat="1" applyFont="1" applyFill="1" applyBorder="1" applyAlignment="1" applyProtection="1">
      <alignment/>
      <protection/>
    </xf>
    <xf numFmtId="185" fontId="24" fillId="0" borderId="21" xfId="44" applyNumberFormat="1" applyFont="1" applyFill="1" applyBorder="1" applyAlignment="1" applyProtection="1">
      <alignment/>
      <protection/>
    </xf>
    <xf numFmtId="185" fontId="24" fillId="0" borderId="22" xfId="44" applyNumberFormat="1" applyFont="1" applyFill="1" applyBorder="1" applyAlignment="1" applyProtection="1">
      <alignment/>
      <protection/>
    </xf>
    <xf numFmtId="185" fontId="24" fillId="0" borderId="23" xfId="44" applyNumberFormat="1" applyFont="1" applyFill="1" applyBorder="1" applyAlignment="1" applyProtection="1">
      <alignment/>
      <protection/>
    </xf>
    <xf numFmtId="185" fontId="78" fillId="0" borderId="32" xfId="0" applyNumberFormat="1" applyFont="1" applyBorder="1" applyAlignment="1">
      <alignment/>
    </xf>
    <xf numFmtId="185" fontId="78" fillId="0" borderId="31" xfId="0" applyNumberFormat="1" applyFont="1" applyBorder="1" applyAlignment="1">
      <alignment/>
    </xf>
    <xf numFmtId="185" fontId="79" fillId="0" borderId="32" xfId="0" applyNumberFormat="1" applyFont="1" applyBorder="1" applyAlignment="1">
      <alignment/>
    </xf>
    <xf numFmtId="0" fontId="72" fillId="0" borderId="0" xfId="0" applyFont="1" applyAlignment="1">
      <alignment horizontal="left"/>
    </xf>
    <xf numFmtId="171" fontId="72" fillId="0" borderId="0" xfId="42" applyFont="1" applyAlignment="1">
      <alignment horizontal="left" wrapText="1"/>
    </xf>
    <xf numFmtId="185" fontId="26" fillId="0" borderId="0" xfId="0" applyNumberFormat="1" applyFont="1" applyAlignment="1">
      <alignment/>
    </xf>
    <xf numFmtId="185" fontId="80" fillId="0" borderId="0" xfId="0" applyNumberFormat="1" applyFont="1" applyAlignment="1">
      <alignment/>
    </xf>
    <xf numFmtId="185" fontId="28" fillId="0" borderId="0" xfId="0" applyNumberFormat="1" applyFont="1" applyAlignment="1">
      <alignment/>
    </xf>
    <xf numFmtId="0" fontId="72" fillId="0" borderId="0" xfId="0" applyNumberFormat="1" applyFont="1" applyFill="1" applyAlignment="1">
      <alignment horizontal="left" vertical="center" wrapText="1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wrapText="1"/>
    </xf>
    <xf numFmtId="0" fontId="5" fillId="34" borderId="41" xfId="0" applyFont="1" applyFill="1" applyBorder="1" applyAlignment="1">
      <alignment horizontal="center" wrapText="1"/>
    </xf>
    <xf numFmtId="0" fontId="77" fillId="34" borderId="43" xfId="0" applyFont="1" applyFill="1" applyBorder="1" applyAlignment="1">
      <alignment horizontal="center" wrapText="1"/>
    </xf>
    <xf numFmtId="0" fontId="77" fillId="34" borderId="21" xfId="0" applyFont="1" applyFill="1" applyBorder="1" applyAlignment="1">
      <alignment horizontal="center" wrapText="1"/>
    </xf>
    <xf numFmtId="0" fontId="77" fillId="34" borderId="44" xfId="0" applyFont="1" applyFill="1" applyBorder="1" applyAlignment="1">
      <alignment horizontal="center" wrapText="1"/>
    </xf>
    <xf numFmtId="0" fontId="72" fillId="0" borderId="0" xfId="0" applyFont="1" applyAlignment="1">
      <alignment horizontal="left" vertical="top" wrapText="1"/>
    </xf>
    <xf numFmtId="0" fontId="5" fillId="0" borderId="40" xfId="0" applyFont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7" fillId="34" borderId="17" xfId="0" applyFont="1" applyFill="1" applyBorder="1" applyAlignment="1">
      <alignment horizontal="center" wrapText="1"/>
    </xf>
    <xf numFmtId="0" fontId="77" fillId="34" borderId="45" xfId="0" applyFont="1" applyFill="1" applyBorder="1" applyAlignment="1">
      <alignment horizontal="center" wrapText="1"/>
    </xf>
    <xf numFmtId="0" fontId="77" fillId="34" borderId="41" xfId="0" applyFont="1" applyFill="1" applyBorder="1" applyAlignment="1">
      <alignment horizontal="center" wrapText="1"/>
    </xf>
    <xf numFmtId="0" fontId="5" fillId="34" borderId="42" xfId="0" applyFont="1" applyFill="1" applyBorder="1" applyAlignment="1">
      <alignment horizontal="center" vertical="top"/>
    </xf>
    <xf numFmtId="0" fontId="5" fillId="34" borderId="40" xfId="0" applyFont="1" applyFill="1" applyBorder="1" applyAlignment="1">
      <alignment horizontal="center" vertical="top"/>
    </xf>
    <xf numFmtId="0" fontId="5" fillId="34" borderId="46" xfId="0" applyFont="1" applyFill="1" applyBorder="1" applyAlignment="1">
      <alignment horizontal="center" vertical="top"/>
    </xf>
    <xf numFmtId="0" fontId="11" fillId="34" borderId="47" xfId="0" applyFont="1" applyFill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85" fontId="22" fillId="0" borderId="39" xfId="0" applyNumberFormat="1" applyFont="1" applyBorder="1" applyAlignment="1">
      <alignment horizontal="center"/>
    </xf>
    <xf numFmtId="185" fontId="22" fillId="0" borderId="40" xfId="0" applyNumberFormat="1" applyFont="1" applyBorder="1" applyAlignment="1">
      <alignment horizontal="center"/>
    </xf>
    <xf numFmtId="0" fontId="76" fillId="0" borderId="40" xfId="0" applyNumberFormat="1" applyFont="1" applyFill="1" applyBorder="1" applyAlignment="1">
      <alignment horizontal="center" wrapText="1"/>
    </xf>
    <xf numFmtId="185" fontId="2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25" fillId="35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>
      <alignment horizontal="right" vertical="top"/>
    </xf>
    <xf numFmtId="0" fontId="25" fillId="35" borderId="0" xfId="0" applyNumberFormat="1" applyFont="1" applyFill="1" applyBorder="1" applyAlignment="1">
      <alignment horizontal="right" wrapText="1"/>
    </xf>
    <xf numFmtId="0" fontId="25" fillId="35" borderId="0" xfId="0" applyNumberFormat="1" applyFont="1" applyFill="1" applyBorder="1" applyAlignment="1">
      <alignment horizontal="right" vertical="top" wrapText="1"/>
    </xf>
    <xf numFmtId="0" fontId="25" fillId="35" borderId="0" xfId="0" applyNumberFormat="1" applyFont="1" applyFill="1" applyBorder="1" applyAlignment="1">
      <alignment horizontal="right" vertical="center" wrapText="1"/>
    </xf>
    <xf numFmtId="0" fontId="27" fillId="36" borderId="0" xfId="0" applyNumberFormat="1" applyFont="1" applyFill="1" applyBorder="1" applyAlignment="1">
      <alignment horizontal="right"/>
    </xf>
    <xf numFmtId="0" fontId="81" fillId="36" borderId="0" xfId="44" applyNumberFormat="1" applyFont="1" applyFill="1" applyBorder="1" applyAlignment="1" applyProtection="1">
      <alignment horizontal="right"/>
      <protection/>
    </xf>
    <xf numFmtId="0" fontId="27" fillId="36" borderId="0" xfId="44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228600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3"/>
  <sheetViews>
    <sheetView tabSelected="1" zoomScaleSheetLayoutView="70" zoomScalePageLayoutView="0" workbookViewId="0" topLeftCell="A1">
      <selection activeCell="E3" sqref="E3"/>
    </sheetView>
  </sheetViews>
  <sheetFormatPr defaultColWidth="11.00390625" defaultRowHeight="24.75" customHeight="1"/>
  <cols>
    <col min="1" max="1" width="14.57421875" style="128" bestFit="1" customWidth="1"/>
    <col min="2" max="2" width="24.140625" style="128" customWidth="1"/>
    <col min="3" max="3" width="18.8515625" style="128" customWidth="1"/>
    <col min="4" max="4" width="33.140625" style="128" hidden="1" customWidth="1"/>
    <col min="5" max="5" width="17.8515625" style="128" customWidth="1"/>
    <col min="6" max="6" width="18.421875" style="128" customWidth="1"/>
    <col min="7" max="7" width="18.8515625" style="128" bestFit="1" customWidth="1"/>
    <col min="8" max="8" width="18.7109375" style="128" bestFit="1" customWidth="1"/>
    <col min="9" max="9" width="16.28125" style="128" bestFit="1" customWidth="1"/>
    <col min="10" max="10" width="17.7109375" style="128" bestFit="1" customWidth="1"/>
    <col min="11" max="11" width="20.421875" style="128" bestFit="1" customWidth="1"/>
    <col min="12" max="12" width="31.8515625" style="128" customWidth="1"/>
    <col min="13" max="13" width="25.57421875" style="128" bestFit="1" customWidth="1"/>
    <col min="14" max="14" width="11.140625" style="128" bestFit="1" customWidth="1"/>
    <col min="15" max="15" width="23.8515625" style="128" bestFit="1" customWidth="1"/>
    <col min="16" max="16" width="25.57421875" style="128" bestFit="1" customWidth="1"/>
    <col min="17" max="17" width="16.57421875" style="128" bestFit="1" customWidth="1"/>
    <col min="18" max="18" width="22.28125" style="128" bestFit="1" customWidth="1"/>
    <col min="19" max="19" width="23.8515625" style="128" bestFit="1" customWidth="1"/>
    <col min="20" max="20" width="19.8515625" style="128" bestFit="1" customWidth="1"/>
    <col min="21" max="21" width="23.8515625" style="128" bestFit="1" customWidth="1"/>
    <col min="22" max="22" width="25.57421875" style="128" bestFit="1" customWidth="1"/>
    <col min="23" max="16384" width="11.00390625" style="128" customWidth="1"/>
  </cols>
  <sheetData>
    <row r="1" spans="1:11" ht="24.75" customHeight="1">
      <c r="A1" s="169" t="s">
        <v>1</v>
      </c>
      <c r="B1" s="169" t="s">
        <v>21</v>
      </c>
      <c r="C1" s="169"/>
      <c r="D1" s="169"/>
      <c r="E1" s="169"/>
      <c r="F1" s="169"/>
      <c r="G1" s="169"/>
      <c r="H1" s="169"/>
      <c r="I1" s="169"/>
      <c r="J1" s="169"/>
      <c r="K1" s="169" t="s">
        <v>15</v>
      </c>
    </row>
    <row r="2" spans="1:11" ht="24.75" customHeight="1">
      <c r="A2" s="169"/>
      <c r="B2" s="169" t="s">
        <v>18</v>
      </c>
      <c r="C2" s="170" t="s">
        <v>30</v>
      </c>
      <c r="D2" s="170"/>
      <c r="E2" s="170"/>
      <c r="F2" s="170"/>
      <c r="G2" s="169" t="s">
        <v>36</v>
      </c>
      <c r="H2" s="169"/>
      <c r="I2" s="169" t="s">
        <v>25</v>
      </c>
      <c r="J2" s="169"/>
      <c r="K2" s="169"/>
    </row>
    <row r="3" spans="1:11" ht="24.75" customHeight="1">
      <c r="A3" s="169"/>
      <c r="B3" s="171" t="s">
        <v>20</v>
      </c>
      <c r="C3" s="170" t="s">
        <v>19</v>
      </c>
      <c r="D3" s="170"/>
      <c r="E3" s="170"/>
      <c r="F3" s="170"/>
      <c r="G3" s="169"/>
      <c r="H3" s="169"/>
      <c r="I3" s="169"/>
      <c r="J3" s="169"/>
      <c r="K3" s="169"/>
    </row>
    <row r="4" spans="1:11" ht="45" customHeight="1">
      <c r="A4" s="169"/>
      <c r="B4" s="171" t="s">
        <v>28</v>
      </c>
      <c r="C4" s="171" t="s">
        <v>31</v>
      </c>
      <c r="D4" s="172"/>
      <c r="E4" s="171" t="s">
        <v>29</v>
      </c>
      <c r="F4" s="173" t="s">
        <v>32</v>
      </c>
      <c r="G4" s="171" t="s">
        <v>35</v>
      </c>
      <c r="H4" s="169" t="s">
        <v>14</v>
      </c>
      <c r="I4" s="169" t="s">
        <v>26</v>
      </c>
      <c r="J4" s="169" t="s">
        <v>27</v>
      </c>
      <c r="K4" s="169"/>
    </row>
    <row r="5" spans="1:11" ht="24.75" customHeight="1">
      <c r="A5" s="174" t="s">
        <v>2</v>
      </c>
      <c r="B5" s="175">
        <v>54916700</v>
      </c>
      <c r="C5" s="175">
        <v>19089385</v>
      </c>
      <c r="D5" s="175"/>
      <c r="E5" s="175">
        <v>2973867.44</v>
      </c>
      <c r="F5" s="176">
        <f>C5+E5</f>
        <v>22063252.44</v>
      </c>
      <c r="G5" s="175">
        <v>171467.04</v>
      </c>
      <c r="H5" s="176">
        <f>G5*57.51</f>
        <v>9861069.4704</v>
      </c>
      <c r="I5" s="176">
        <v>94251.92</v>
      </c>
      <c r="J5" s="176">
        <f>I5*57.51</f>
        <v>5420427.919199999</v>
      </c>
      <c r="K5" s="176">
        <f>B5+F5+H5+J5</f>
        <v>92261449.8296</v>
      </c>
    </row>
    <row r="6" spans="1:12" ht="24.75" customHeight="1">
      <c r="A6" s="174" t="s">
        <v>4</v>
      </c>
      <c r="B6" s="175">
        <v>58543000</v>
      </c>
      <c r="C6" s="175">
        <v>20768450</v>
      </c>
      <c r="D6" s="175"/>
      <c r="E6" s="175">
        <v>3307864.23</v>
      </c>
      <c r="F6" s="176">
        <f>C6+E6</f>
        <v>24076314.23</v>
      </c>
      <c r="G6" s="175">
        <v>130549.43</v>
      </c>
      <c r="H6" s="176">
        <f>G6*56.49</f>
        <v>7374737.3007</v>
      </c>
      <c r="I6" s="176">
        <v>89923.98</v>
      </c>
      <c r="J6" s="176">
        <f>I6*56.49</f>
        <v>5079805.6302</v>
      </c>
      <c r="K6" s="176">
        <f>B6+F6+H6+J6</f>
        <v>95073857.1609</v>
      </c>
      <c r="L6" s="129"/>
    </row>
    <row r="7" spans="1:11" ht="24.75" customHeight="1">
      <c r="A7" s="174" t="s">
        <v>3</v>
      </c>
      <c r="B7" s="175">
        <v>85235250</v>
      </c>
      <c r="C7" s="175">
        <v>29200322.94</v>
      </c>
      <c r="D7" s="175"/>
      <c r="E7" s="175">
        <v>5587184.51</v>
      </c>
      <c r="F7" s="176">
        <f>C7+E7</f>
        <v>34787507.45</v>
      </c>
      <c r="G7" s="175">
        <v>170489.96</v>
      </c>
      <c r="H7" s="176">
        <f>G7*54.81</f>
        <v>9344554.7076</v>
      </c>
      <c r="I7" s="176">
        <v>97582.84</v>
      </c>
      <c r="J7" s="176">
        <f>I7*54.81</f>
        <v>5348515.4604</v>
      </c>
      <c r="K7" s="176">
        <f>B7+F7+H7+J7</f>
        <v>134715827.618</v>
      </c>
    </row>
    <row r="8" spans="1:11" ht="24.75" customHeight="1">
      <c r="A8" s="174" t="s">
        <v>5</v>
      </c>
      <c r="B8" s="175">
        <v>65771450</v>
      </c>
      <c r="C8" s="175">
        <v>23180300</v>
      </c>
      <c r="D8" s="175"/>
      <c r="E8" s="175">
        <v>4375210.49</v>
      </c>
      <c r="F8" s="175">
        <f>C8+E8</f>
        <v>27555510.490000002</v>
      </c>
      <c r="G8" s="175">
        <v>209706.57</v>
      </c>
      <c r="H8" s="176">
        <f>G8*54.95</f>
        <v>11523376.0215</v>
      </c>
      <c r="I8" s="176">
        <v>167379.48</v>
      </c>
      <c r="J8" s="176">
        <f>I8*54.95</f>
        <v>9197502.426</v>
      </c>
      <c r="K8" s="176">
        <f>B8+F8+H8+J8</f>
        <v>114047838.93750001</v>
      </c>
    </row>
    <row r="9" spans="1:11" ht="24.75" customHeight="1">
      <c r="A9" s="174" t="s">
        <v>6</v>
      </c>
      <c r="B9" s="175">
        <v>76560750</v>
      </c>
      <c r="C9" s="175">
        <v>25863120</v>
      </c>
      <c r="D9" s="175"/>
      <c r="E9" s="175">
        <v>4958278.29</v>
      </c>
      <c r="F9" s="175">
        <f>C9+E9</f>
        <v>30821398.29</v>
      </c>
      <c r="G9" s="175">
        <v>231520.2</v>
      </c>
      <c r="H9" s="176">
        <f>G9*55.05</f>
        <v>12745187.01</v>
      </c>
      <c r="I9" s="176">
        <v>76791.92</v>
      </c>
      <c r="J9" s="176">
        <f>I9*55.05</f>
        <v>4227395.1959999995</v>
      </c>
      <c r="K9" s="176">
        <f>B9+F9+H9+J9</f>
        <v>124354730.49599999</v>
      </c>
    </row>
    <row r="10" spans="1:10" ht="24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24.7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ht="24.7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</row>
    <row r="13" ht="24.75" customHeight="1">
      <c r="A13" s="130"/>
    </row>
    <row r="14" ht="24.75" customHeight="1">
      <c r="A14" s="130"/>
    </row>
    <row r="343" ht="24.75" customHeight="1">
      <c r="A343" s="128">
        <v>0</v>
      </c>
    </row>
  </sheetData>
  <sheetProtection/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1"/>
  <headerFooter alignWithMargins="0">
    <oddFooter>&amp;LJlópez&amp;F&amp;D]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view="pageBreakPreview" zoomScaleSheetLayoutView="100" zoomScalePageLayoutView="0" workbookViewId="0" topLeftCell="A1">
      <pane xSplit="1" ySplit="12" topLeftCell="G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2" sqref="H32"/>
    </sheetView>
  </sheetViews>
  <sheetFormatPr defaultColWidth="11.00390625" defaultRowHeight="12.75"/>
  <cols>
    <col min="1" max="1" width="29.421875" style="1" customWidth="1"/>
    <col min="2" max="4" width="34.421875" style="1" customWidth="1"/>
    <col min="5" max="5" width="28.7109375" style="1" customWidth="1"/>
    <col min="6" max="6" width="33.140625" style="1" hidden="1" customWidth="1"/>
    <col min="7" max="8" width="28.421875" style="1" customWidth="1"/>
    <col min="9" max="9" width="3.140625" style="1" hidden="1" customWidth="1"/>
    <col min="10" max="11" width="28.421875" style="1" customWidth="1"/>
    <col min="12" max="12" width="23.8515625" style="1" customWidth="1"/>
    <col min="13" max="15" width="26.140625" style="1" customWidth="1"/>
    <col min="16" max="16" width="22.421875" style="1" customWidth="1"/>
    <col min="17" max="19" width="24.8515625" style="1" customWidth="1"/>
    <col min="20" max="20" width="26.7109375" style="1" customWidth="1"/>
    <col min="21" max="21" width="25.8515625" style="1" customWidth="1"/>
    <col min="22" max="22" width="26.7109375" style="1" customWidth="1"/>
    <col min="23" max="23" width="31.8515625" style="1" customWidth="1"/>
    <col min="24" max="24" width="25.57421875" style="1" bestFit="1" customWidth="1"/>
    <col min="25" max="25" width="11.140625" style="1" bestFit="1" customWidth="1"/>
    <col min="26" max="26" width="23.8515625" style="1" bestFit="1" customWidth="1"/>
    <col min="27" max="27" width="25.57421875" style="1" bestFit="1" customWidth="1"/>
    <col min="28" max="28" width="16.57421875" style="1" bestFit="1" customWidth="1"/>
    <col min="29" max="29" width="22.28125" style="1" bestFit="1" customWidth="1"/>
    <col min="30" max="30" width="23.8515625" style="1" bestFit="1" customWidth="1"/>
    <col min="31" max="31" width="19.8515625" style="1" bestFit="1" customWidth="1"/>
    <col min="32" max="32" width="23.8515625" style="1" bestFit="1" customWidth="1"/>
    <col min="33" max="33" width="25.57421875" style="1" bestFit="1" customWidth="1"/>
    <col min="34" max="16384" width="11.00390625" style="1" customWidth="1"/>
  </cols>
  <sheetData>
    <row r="1" spans="1:22" ht="24.75" customHeight="1">
      <c r="A1" s="167" t="s">
        <v>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7"/>
      <c r="V1" s="7"/>
    </row>
    <row r="2" spans="1:22" ht="30" customHeight="1">
      <c r="A2" s="168" t="s">
        <v>38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7"/>
      <c r="V2" s="7"/>
    </row>
    <row r="3" spans="1:22" ht="24.75" customHeight="1">
      <c r="A3" s="168" t="s">
        <v>22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78"/>
      <c r="V3" s="78"/>
    </row>
    <row r="4" spans="1:22" ht="24.75" customHeight="1">
      <c r="A4" s="168" t="s">
        <v>37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77"/>
      <c r="V4" s="77"/>
    </row>
    <row r="5" spans="1:22" ht="24.75" customHeight="1">
      <c r="A5" s="168" t="s">
        <v>39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77"/>
      <c r="V5" s="77"/>
    </row>
    <row r="6" spans="1:22" ht="24.75" customHeight="1">
      <c r="A6" s="168" t="s">
        <v>12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77"/>
      <c r="V6" s="77"/>
    </row>
    <row r="7" spans="1:19" ht="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9" customHeight="1" thickBot="1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31.5" customHeight="1" thickBot="1">
      <c r="A9" s="160" t="s">
        <v>1</v>
      </c>
      <c r="B9" s="153" t="s">
        <v>21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5"/>
      <c r="Q9" s="156"/>
      <c r="R9" s="69"/>
      <c r="S9" s="69"/>
      <c r="T9" s="157" t="s">
        <v>15</v>
      </c>
      <c r="U9" s="140" t="s">
        <v>43</v>
      </c>
      <c r="V9" s="147" t="s">
        <v>44</v>
      </c>
    </row>
    <row r="10" spans="1:22" ht="38.25" customHeight="1">
      <c r="A10" s="161"/>
      <c r="B10" s="132" t="s">
        <v>18</v>
      </c>
      <c r="C10" s="133"/>
      <c r="D10" s="134"/>
      <c r="E10" s="132" t="s">
        <v>30</v>
      </c>
      <c r="F10" s="133"/>
      <c r="G10" s="133"/>
      <c r="H10" s="133"/>
      <c r="I10" s="133"/>
      <c r="J10" s="133"/>
      <c r="K10" s="134"/>
      <c r="L10" s="133" t="s">
        <v>36</v>
      </c>
      <c r="M10" s="133"/>
      <c r="N10" s="133"/>
      <c r="O10" s="134"/>
      <c r="P10" s="132" t="s">
        <v>25</v>
      </c>
      <c r="Q10" s="133"/>
      <c r="R10" s="133"/>
      <c r="S10" s="134"/>
      <c r="T10" s="158"/>
      <c r="U10" s="141"/>
      <c r="V10" s="148"/>
    </row>
    <row r="11" spans="1:22" ht="21.75" customHeight="1" thickBot="1">
      <c r="A11" s="161"/>
      <c r="B11" s="137" t="s">
        <v>20</v>
      </c>
      <c r="C11" s="138"/>
      <c r="D11" s="139"/>
      <c r="E11" s="150" t="s">
        <v>19</v>
      </c>
      <c r="F11" s="151"/>
      <c r="G11" s="151"/>
      <c r="H11" s="151"/>
      <c r="I11" s="151"/>
      <c r="J11" s="151"/>
      <c r="K11" s="152"/>
      <c r="L11" s="135"/>
      <c r="M11" s="135"/>
      <c r="N11" s="135"/>
      <c r="O11" s="136"/>
      <c r="P11" s="145"/>
      <c r="Q11" s="135"/>
      <c r="R11" s="135"/>
      <c r="S11" s="136"/>
      <c r="T11" s="158"/>
      <c r="U11" s="141"/>
      <c r="V11" s="148"/>
    </row>
    <row r="12" spans="1:22" ht="69" customHeight="1" thickBot="1">
      <c r="A12" s="145"/>
      <c r="B12" s="81" t="s">
        <v>28</v>
      </c>
      <c r="C12" s="82" t="s">
        <v>40</v>
      </c>
      <c r="D12" s="83" t="s">
        <v>41</v>
      </c>
      <c r="E12" s="103" t="s">
        <v>31</v>
      </c>
      <c r="F12" s="104"/>
      <c r="G12" s="82" t="s">
        <v>29</v>
      </c>
      <c r="H12" s="82" t="s">
        <v>32</v>
      </c>
      <c r="I12" s="70" t="s">
        <v>16</v>
      </c>
      <c r="J12" s="82" t="s">
        <v>40</v>
      </c>
      <c r="K12" s="83" t="s">
        <v>41</v>
      </c>
      <c r="L12" s="105" t="s">
        <v>35</v>
      </c>
      <c r="M12" s="106" t="s">
        <v>14</v>
      </c>
      <c r="N12" s="82" t="s">
        <v>42</v>
      </c>
      <c r="O12" s="83" t="s">
        <v>41</v>
      </c>
      <c r="P12" s="107" t="s">
        <v>26</v>
      </c>
      <c r="Q12" s="106" t="s">
        <v>27</v>
      </c>
      <c r="R12" s="82" t="s">
        <v>45</v>
      </c>
      <c r="S12" s="83" t="s">
        <v>41</v>
      </c>
      <c r="T12" s="159"/>
      <c r="U12" s="142"/>
      <c r="V12" s="149"/>
    </row>
    <row r="13" spans="1:23" ht="49.5" customHeight="1">
      <c r="A13" s="48" t="s">
        <v>2</v>
      </c>
      <c r="B13" s="84">
        <v>54916700</v>
      </c>
      <c r="C13" s="85">
        <v>37771000</v>
      </c>
      <c r="D13" s="86">
        <f aca="true" t="shared" si="0" ref="D13:D24">B13-C13/100%</f>
        <v>17145700</v>
      </c>
      <c r="E13" s="84">
        <v>19089385</v>
      </c>
      <c r="F13" s="85"/>
      <c r="G13" s="85">
        <v>2973867.44</v>
      </c>
      <c r="H13" s="71">
        <f aca="true" t="shared" si="1" ref="H13:H24">E13+G13</f>
        <v>22063252.44</v>
      </c>
      <c r="I13" s="71"/>
      <c r="J13" s="71">
        <v>22156921.21</v>
      </c>
      <c r="K13" s="72">
        <f aca="true" t="shared" si="2" ref="K13:K24">H13-J13/100%</f>
        <v>-93668.76999999955</v>
      </c>
      <c r="L13" s="50">
        <v>171467.04</v>
      </c>
      <c r="M13" s="54">
        <f>L13*57.51</f>
        <v>9861069.4704</v>
      </c>
      <c r="N13" s="118">
        <v>11940050.2746</v>
      </c>
      <c r="O13" s="119">
        <f aca="true" t="shared" si="3" ref="O13:O24">L13-N13/100%</f>
        <v>-11768583.2346</v>
      </c>
      <c r="P13" s="54">
        <v>94251.92</v>
      </c>
      <c r="Q13" s="114">
        <f>P13*57.51</f>
        <v>5420427.919199999</v>
      </c>
      <c r="R13" s="101">
        <v>5325053.842</v>
      </c>
      <c r="S13" s="102">
        <f aca="true" t="shared" si="4" ref="S13:S24">Q13-R13/100%</f>
        <v>95374.07719999924</v>
      </c>
      <c r="T13" s="108">
        <f aca="true" t="shared" si="5" ref="T13:T24">B13+H13+M13+Q13</f>
        <v>92261449.8296</v>
      </c>
      <c r="U13" s="101">
        <f aca="true" t="shared" si="6" ref="U13:U24">C13+J13+N13+R13</f>
        <v>77193025.32660002</v>
      </c>
      <c r="V13" s="109">
        <f aca="true" t="shared" si="7" ref="V13:V24">T13-U13/100%</f>
        <v>15068424.502999991</v>
      </c>
      <c r="W13" s="31"/>
    </row>
    <row r="14" spans="1:23" ht="49.5" customHeight="1">
      <c r="A14" s="52" t="s">
        <v>4</v>
      </c>
      <c r="B14" s="49">
        <v>58543000</v>
      </c>
      <c r="C14" s="88">
        <v>42123500</v>
      </c>
      <c r="D14" s="86">
        <f t="shared" si="0"/>
        <v>16419500</v>
      </c>
      <c r="E14" s="49">
        <v>20768450</v>
      </c>
      <c r="F14" s="49"/>
      <c r="G14" s="49">
        <v>3307864.23</v>
      </c>
      <c r="H14" s="88">
        <f t="shared" si="1"/>
        <v>24076314.23</v>
      </c>
      <c r="I14" s="73"/>
      <c r="J14" s="73">
        <v>23291684.88</v>
      </c>
      <c r="K14" s="72">
        <f t="shared" si="2"/>
        <v>784629.3500000015</v>
      </c>
      <c r="L14" s="53">
        <v>130549.43</v>
      </c>
      <c r="M14" s="51">
        <f>L14*56.49</f>
        <v>7374737.3007</v>
      </c>
      <c r="N14" s="120">
        <v>8892065.0715</v>
      </c>
      <c r="O14" s="119">
        <f t="shared" si="3"/>
        <v>-8761515.6415</v>
      </c>
      <c r="P14" s="54">
        <v>89923.98</v>
      </c>
      <c r="Q14" s="115">
        <f>P14*56.49</f>
        <v>5079805.6302</v>
      </c>
      <c r="R14" s="89">
        <v>4071513.6605</v>
      </c>
      <c r="S14" s="102">
        <f t="shared" si="4"/>
        <v>1008291.9696999993</v>
      </c>
      <c r="T14" s="108">
        <f t="shared" si="5"/>
        <v>95073857.1609</v>
      </c>
      <c r="U14" s="101">
        <f t="shared" si="6"/>
        <v>78378763.612</v>
      </c>
      <c r="V14" s="109">
        <f t="shared" si="7"/>
        <v>16695093.548899993</v>
      </c>
      <c r="W14" s="36"/>
    </row>
    <row r="15" spans="1:23" ht="49.5" customHeight="1">
      <c r="A15" s="52" t="s">
        <v>3</v>
      </c>
      <c r="B15" s="49">
        <v>85235250</v>
      </c>
      <c r="C15" s="88">
        <v>56911800</v>
      </c>
      <c r="D15" s="86">
        <f t="shared" si="0"/>
        <v>28323450</v>
      </c>
      <c r="E15" s="49">
        <v>29200322.94</v>
      </c>
      <c r="F15" s="49"/>
      <c r="G15" s="49">
        <v>5587184.51</v>
      </c>
      <c r="H15" s="88">
        <f t="shared" si="1"/>
        <v>34787507.45</v>
      </c>
      <c r="I15" s="73"/>
      <c r="J15" s="73">
        <v>28938347.62</v>
      </c>
      <c r="K15" s="72">
        <f t="shared" si="2"/>
        <v>5849159.830000002</v>
      </c>
      <c r="L15" s="53">
        <v>170489.96</v>
      </c>
      <c r="M15" s="51">
        <f>L15*54.81</f>
        <v>9344554.7076</v>
      </c>
      <c r="N15" s="120">
        <v>10226697.1236</v>
      </c>
      <c r="O15" s="119">
        <f t="shared" si="3"/>
        <v>-10056207.1636</v>
      </c>
      <c r="P15" s="54">
        <v>97582.84</v>
      </c>
      <c r="Q15" s="56">
        <f>P15*54.81</f>
        <v>5348515.4604</v>
      </c>
      <c r="R15" s="89">
        <v>4849619.6154000005</v>
      </c>
      <c r="S15" s="102">
        <f t="shared" si="4"/>
        <v>498895.84499999974</v>
      </c>
      <c r="T15" s="108">
        <f t="shared" si="5"/>
        <v>134715827.618</v>
      </c>
      <c r="U15" s="101">
        <f t="shared" si="6"/>
        <v>100926464.35900001</v>
      </c>
      <c r="V15" s="109">
        <f t="shared" si="7"/>
        <v>33789363.25899999</v>
      </c>
      <c r="W15" s="31"/>
    </row>
    <row r="16" spans="1:23" ht="49.5" customHeight="1">
      <c r="A16" s="52" t="s">
        <v>5</v>
      </c>
      <c r="B16" s="49">
        <v>65771450</v>
      </c>
      <c r="C16" s="88">
        <v>56116500</v>
      </c>
      <c r="D16" s="86">
        <f t="shared" si="0"/>
        <v>9654950</v>
      </c>
      <c r="E16" s="49">
        <v>23180300</v>
      </c>
      <c r="F16" s="49"/>
      <c r="G16" s="49">
        <v>4375210.49</v>
      </c>
      <c r="H16" s="88">
        <f t="shared" si="1"/>
        <v>27555510.490000002</v>
      </c>
      <c r="I16" s="73"/>
      <c r="J16" s="73">
        <v>27416166.240000002</v>
      </c>
      <c r="K16" s="72">
        <f t="shared" si="2"/>
        <v>139344.25</v>
      </c>
      <c r="L16" s="53">
        <v>209706.57</v>
      </c>
      <c r="M16" s="51">
        <f>L16*54.95</f>
        <v>11523376.0215</v>
      </c>
      <c r="N16" s="120">
        <v>14786565.3143</v>
      </c>
      <c r="O16" s="119">
        <f t="shared" si="3"/>
        <v>-14576858.7443</v>
      </c>
      <c r="P16" s="54">
        <v>167379.48</v>
      </c>
      <c r="Q16" s="56">
        <f>P16*54.95</f>
        <v>9197502.426</v>
      </c>
      <c r="R16" s="89">
        <v>7020943.384</v>
      </c>
      <c r="S16" s="102">
        <f t="shared" si="4"/>
        <v>2176559.0420000013</v>
      </c>
      <c r="T16" s="108">
        <f t="shared" si="5"/>
        <v>114047838.93750001</v>
      </c>
      <c r="U16" s="101">
        <f t="shared" si="6"/>
        <v>105340174.93830001</v>
      </c>
      <c r="V16" s="109">
        <f t="shared" si="7"/>
        <v>8707663.999200001</v>
      </c>
      <c r="W16" s="31"/>
    </row>
    <row r="17" spans="1:23" ht="49.5" customHeight="1">
      <c r="A17" s="52" t="s">
        <v>6</v>
      </c>
      <c r="B17" s="87">
        <v>76560750</v>
      </c>
      <c r="C17" s="88">
        <v>57791450</v>
      </c>
      <c r="D17" s="86">
        <f t="shared" si="0"/>
        <v>18769300</v>
      </c>
      <c r="E17" s="49">
        <v>25863120</v>
      </c>
      <c r="F17" s="49"/>
      <c r="G17" s="49">
        <v>4958278.29</v>
      </c>
      <c r="H17" s="88">
        <f t="shared" si="1"/>
        <v>30821398.29</v>
      </c>
      <c r="I17" s="73"/>
      <c r="J17" s="73">
        <v>27810838.35</v>
      </c>
      <c r="K17" s="72">
        <f t="shared" si="2"/>
        <v>3010559.9399999976</v>
      </c>
      <c r="L17" s="53">
        <v>231520.2</v>
      </c>
      <c r="M17" s="51">
        <f>L17*55.05</f>
        <v>12745187.01</v>
      </c>
      <c r="N17" s="120">
        <v>11899668.131099999</v>
      </c>
      <c r="O17" s="119">
        <f t="shared" si="3"/>
        <v>-11668147.9311</v>
      </c>
      <c r="P17" s="54">
        <v>76791.92</v>
      </c>
      <c r="Q17" s="56">
        <f>P17*55.05</f>
        <v>4227395.1959999995</v>
      </c>
      <c r="R17" s="89">
        <v>6223468.4459999995</v>
      </c>
      <c r="S17" s="102">
        <f t="shared" si="4"/>
        <v>-1996073.25</v>
      </c>
      <c r="T17" s="108">
        <f t="shared" si="5"/>
        <v>124354730.49599999</v>
      </c>
      <c r="U17" s="101">
        <f t="shared" si="6"/>
        <v>103725424.92709999</v>
      </c>
      <c r="V17" s="109">
        <f t="shared" si="7"/>
        <v>20629305.568900004</v>
      </c>
      <c r="W17" s="31"/>
    </row>
    <row r="18" spans="1:23" ht="49.5" customHeight="1">
      <c r="A18" s="52" t="s">
        <v>7</v>
      </c>
      <c r="B18" s="87">
        <v>78929800</v>
      </c>
      <c r="C18" s="88">
        <v>55661800</v>
      </c>
      <c r="D18" s="86">
        <f t="shared" si="0"/>
        <v>23268000</v>
      </c>
      <c r="E18" s="49">
        <v>25442050</v>
      </c>
      <c r="F18" s="49"/>
      <c r="G18" s="49">
        <v>5543212.37</v>
      </c>
      <c r="H18" s="88">
        <f t="shared" si="1"/>
        <v>30985262.37</v>
      </c>
      <c r="I18" s="73"/>
      <c r="J18" s="73">
        <v>24413643.509999998</v>
      </c>
      <c r="K18" s="72">
        <f t="shared" si="2"/>
        <v>6571618.860000003</v>
      </c>
      <c r="L18" s="53">
        <v>317792.72</v>
      </c>
      <c r="M18" s="51">
        <f>L18*54.75</f>
        <v>17399151.419999998</v>
      </c>
      <c r="N18" s="120">
        <v>13678533.684</v>
      </c>
      <c r="O18" s="119">
        <f t="shared" si="3"/>
        <v>-13360740.964</v>
      </c>
      <c r="P18" s="54">
        <v>143580.4</v>
      </c>
      <c r="Q18" s="56">
        <f>P18*54.75</f>
        <v>7861026.899999999</v>
      </c>
      <c r="R18" s="89">
        <v>6107842.656</v>
      </c>
      <c r="S18" s="102">
        <f t="shared" si="4"/>
        <v>1753184.243999999</v>
      </c>
      <c r="T18" s="108">
        <f t="shared" si="5"/>
        <v>135175240.69</v>
      </c>
      <c r="U18" s="101">
        <f t="shared" si="6"/>
        <v>99861819.85</v>
      </c>
      <c r="V18" s="109">
        <f t="shared" si="7"/>
        <v>35313420.84</v>
      </c>
      <c r="W18" s="31"/>
    </row>
    <row r="19" spans="1:23" ht="49.5" customHeight="1">
      <c r="A19" s="52" t="s">
        <v>8</v>
      </c>
      <c r="B19" s="87">
        <v>74801100</v>
      </c>
      <c r="C19" s="88">
        <v>59293200</v>
      </c>
      <c r="D19" s="86">
        <f t="shared" si="0"/>
        <v>15507900</v>
      </c>
      <c r="E19" s="49">
        <v>25011300</v>
      </c>
      <c r="F19" s="49"/>
      <c r="G19" s="49">
        <v>5733486.27</v>
      </c>
      <c r="H19" s="49">
        <f t="shared" si="1"/>
        <v>30744786.27</v>
      </c>
      <c r="I19" s="73"/>
      <c r="J19" s="73">
        <v>25058080.35</v>
      </c>
      <c r="K19" s="72">
        <f t="shared" si="2"/>
        <v>5686705.919999998</v>
      </c>
      <c r="L19" s="53">
        <v>190315.12</v>
      </c>
      <c r="M19" s="51">
        <f>L19*54.49</f>
        <v>10370270.8888</v>
      </c>
      <c r="N19" s="120">
        <v>12860303.208</v>
      </c>
      <c r="O19" s="119">
        <f t="shared" si="3"/>
        <v>-12669988.088000001</v>
      </c>
      <c r="P19" s="54">
        <v>93083.78</v>
      </c>
      <c r="Q19" s="56">
        <f>P19*54.49</f>
        <v>5072135.1722</v>
      </c>
      <c r="R19" s="89">
        <v>5531794.968</v>
      </c>
      <c r="S19" s="102">
        <f t="shared" si="4"/>
        <v>-459659.79580000043</v>
      </c>
      <c r="T19" s="108">
        <f t="shared" si="5"/>
        <v>120988292.33099999</v>
      </c>
      <c r="U19" s="101">
        <f t="shared" si="6"/>
        <v>102743378.526</v>
      </c>
      <c r="V19" s="109">
        <f t="shared" si="7"/>
        <v>18244913.804999992</v>
      </c>
      <c r="W19" s="31"/>
    </row>
    <row r="20" spans="1:23" ht="49.5" customHeight="1">
      <c r="A20" s="52" t="s">
        <v>24</v>
      </c>
      <c r="B20" s="87" t="e">
        <f>'Resumen General'!#REF!</f>
        <v>#REF!</v>
      </c>
      <c r="C20" s="88">
        <v>59914650</v>
      </c>
      <c r="D20" s="86" t="e">
        <f t="shared" si="0"/>
        <v>#REF!</v>
      </c>
      <c r="E20" s="49" t="e">
        <f>'Resumen General'!#REF!</f>
        <v>#REF!</v>
      </c>
      <c r="F20" s="49"/>
      <c r="G20" s="49" t="e">
        <f>'Resumen General'!#REF!</f>
        <v>#REF!</v>
      </c>
      <c r="H20" s="49" t="e">
        <f t="shared" si="1"/>
        <v>#REF!</v>
      </c>
      <c r="I20" s="73"/>
      <c r="J20" s="73">
        <v>25058080.35</v>
      </c>
      <c r="K20" s="72" t="e">
        <f t="shared" si="2"/>
        <v>#REF!</v>
      </c>
      <c r="L20" s="53" t="e">
        <f>'Resumen General'!#REF!</f>
        <v>#REF!</v>
      </c>
      <c r="M20" s="51" t="e">
        <f>L20*53.64</f>
        <v>#REF!</v>
      </c>
      <c r="N20" s="120">
        <v>14016942.576</v>
      </c>
      <c r="O20" s="119" t="e">
        <f t="shared" si="3"/>
        <v>#REF!</v>
      </c>
      <c r="P20" s="54" t="e">
        <f>'Resumen General'!#REF!</f>
        <v>#REF!</v>
      </c>
      <c r="Q20" s="56" t="e">
        <f>P20*53.64</f>
        <v>#REF!</v>
      </c>
      <c r="R20" s="89">
        <v>5424505.257599999</v>
      </c>
      <c r="S20" s="102" t="e">
        <f t="shared" si="4"/>
        <v>#REF!</v>
      </c>
      <c r="T20" s="108" t="e">
        <f t="shared" si="5"/>
        <v>#REF!</v>
      </c>
      <c r="U20" s="101">
        <f t="shared" si="6"/>
        <v>104414178.1836</v>
      </c>
      <c r="V20" s="109" t="e">
        <f t="shared" si="7"/>
        <v>#REF!</v>
      </c>
      <c r="W20" s="31"/>
    </row>
    <row r="21" spans="1:23" ht="49.5" customHeight="1">
      <c r="A21" s="52" t="s">
        <v>9</v>
      </c>
      <c r="B21" s="87" t="e">
        <f>'Resumen General'!#REF!</f>
        <v>#REF!</v>
      </c>
      <c r="C21" s="88">
        <v>61929050</v>
      </c>
      <c r="D21" s="86" t="e">
        <f t="shared" si="0"/>
        <v>#REF!</v>
      </c>
      <c r="E21" s="49" t="e">
        <f>'Resumen General'!#REF!</f>
        <v>#REF!</v>
      </c>
      <c r="F21" s="49"/>
      <c r="G21" s="49" t="e">
        <f>'Resumen General'!#REF!</f>
        <v>#REF!</v>
      </c>
      <c r="H21" s="88" t="e">
        <f t="shared" si="1"/>
        <v>#REF!</v>
      </c>
      <c r="I21" s="73"/>
      <c r="J21" s="73">
        <v>29364649.97</v>
      </c>
      <c r="K21" s="72" t="e">
        <f t="shared" si="2"/>
        <v>#REF!</v>
      </c>
      <c r="L21" s="53" t="e">
        <f>'Resumen General'!#REF!</f>
        <v>#REF!</v>
      </c>
      <c r="M21" s="51" t="e">
        <f>L21*53.14</f>
        <v>#REF!</v>
      </c>
      <c r="N21" s="120">
        <v>5140335.6928</v>
      </c>
      <c r="O21" s="119" t="e">
        <f t="shared" si="3"/>
        <v>#REF!</v>
      </c>
      <c r="P21" s="54" t="e">
        <f>'Resumen General'!#REF!</f>
        <v>#REF!</v>
      </c>
      <c r="Q21" s="56" t="e">
        <f>P21*53.14</f>
        <v>#REF!</v>
      </c>
      <c r="R21" s="89">
        <v>3878380.2848</v>
      </c>
      <c r="S21" s="102" t="e">
        <f t="shared" si="4"/>
        <v>#REF!</v>
      </c>
      <c r="T21" s="108" t="e">
        <f t="shared" si="5"/>
        <v>#REF!</v>
      </c>
      <c r="U21" s="101">
        <f t="shared" si="6"/>
        <v>100312415.94759999</v>
      </c>
      <c r="V21" s="109" t="e">
        <f t="shared" si="7"/>
        <v>#REF!</v>
      </c>
      <c r="W21" s="31"/>
    </row>
    <row r="22" spans="1:23" ht="49.5" customHeight="1">
      <c r="A22" s="52" t="s">
        <v>17</v>
      </c>
      <c r="B22" s="87">
        <v>0</v>
      </c>
      <c r="C22" s="88">
        <v>60018650</v>
      </c>
      <c r="D22" s="86">
        <f t="shared" si="0"/>
        <v>-60018650</v>
      </c>
      <c r="E22" s="49">
        <v>0</v>
      </c>
      <c r="F22" s="49"/>
      <c r="G22" s="49">
        <v>0</v>
      </c>
      <c r="H22" s="88">
        <f t="shared" si="1"/>
        <v>0</v>
      </c>
      <c r="I22" s="73"/>
      <c r="J22" s="73">
        <v>25668912.88</v>
      </c>
      <c r="K22" s="72">
        <f t="shared" si="2"/>
        <v>-25668912.88</v>
      </c>
      <c r="L22" s="53"/>
      <c r="M22" s="51">
        <f>L22*56.27</f>
        <v>0</v>
      </c>
      <c r="N22" s="120">
        <v>12390343.389600001</v>
      </c>
      <c r="O22" s="119">
        <f t="shared" si="3"/>
        <v>-12390343.389600001</v>
      </c>
      <c r="P22" s="54"/>
      <c r="Q22" s="56">
        <f>P22*56.27</f>
        <v>0</v>
      </c>
      <c r="R22" s="89">
        <v>5375166.9912</v>
      </c>
      <c r="S22" s="102">
        <f t="shared" si="4"/>
        <v>-5375166.9912</v>
      </c>
      <c r="T22" s="108">
        <f t="shared" si="5"/>
        <v>0</v>
      </c>
      <c r="U22" s="101">
        <f t="shared" si="6"/>
        <v>103453073.2608</v>
      </c>
      <c r="V22" s="109">
        <f t="shared" si="7"/>
        <v>-103453073.2608</v>
      </c>
      <c r="W22" s="31"/>
    </row>
    <row r="23" spans="1:23" ht="49.5" customHeight="1">
      <c r="A23" s="52" t="s">
        <v>10</v>
      </c>
      <c r="B23" s="87">
        <v>0</v>
      </c>
      <c r="C23" s="88">
        <v>55400250</v>
      </c>
      <c r="D23" s="86">
        <f t="shared" si="0"/>
        <v>-55400250</v>
      </c>
      <c r="E23" s="49">
        <v>0</v>
      </c>
      <c r="F23" s="49"/>
      <c r="G23" s="49">
        <v>0</v>
      </c>
      <c r="H23" s="88">
        <f t="shared" si="1"/>
        <v>0</v>
      </c>
      <c r="I23" s="73"/>
      <c r="J23" s="73">
        <v>23499485.9</v>
      </c>
      <c r="K23" s="72">
        <f t="shared" si="2"/>
        <v>-23499485.9</v>
      </c>
      <c r="L23" s="53"/>
      <c r="M23" s="51">
        <f>L23*56.46</f>
        <v>0</v>
      </c>
      <c r="N23" s="120">
        <v>6046527.24</v>
      </c>
      <c r="O23" s="119">
        <f t="shared" si="3"/>
        <v>-6046527.24</v>
      </c>
      <c r="P23" s="54"/>
      <c r="Q23" s="56">
        <f>P23*56.46</f>
        <v>0</v>
      </c>
      <c r="R23" s="89">
        <v>4428668.1984</v>
      </c>
      <c r="S23" s="102">
        <f t="shared" si="4"/>
        <v>-4428668.1984</v>
      </c>
      <c r="T23" s="108">
        <f t="shared" si="5"/>
        <v>0</v>
      </c>
      <c r="U23" s="101">
        <f t="shared" si="6"/>
        <v>89374931.3384</v>
      </c>
      <c r="V23" s="109">
        <f t="shared" si="7"/>
        <v>-89374931.3384</v>
      </c>
      <c r="W23" s="31"/>
    </row>
    <row r="24" spans="1:23" ht="49.5" customHeight="1" thickBot="1">
      <c r="A24" s="80" t="s">
        <v>11</v>
      </c>
      <c r="B24" s="96">
        <v>0</v>
      </c>
      <c r="C24" s="97">
        <v>49194700</v>
      </c>
      <c r="D24" s="98">
        <f t="shared" si="0"/>
        <v>-49194700</v>
      </c>
      <c r="E24" s="96">
        <v>0</v>
      </c>
      <c r="F24" s="97"/>
      <c r="G24" s="97">
        <v>0</v>
      </c>
      <c r="H24" s="97">
        <f t="shared" si="1"/>
        <v>0</v>
      </c>
      <c r="I24" s="74"/>
      <c r="J24" s="74">
        <v>22796428.6</v>
      </c>
      <c r="K24" s="75">
        <f t="shared" si="2"/>
        <v>-22796428.6</v>
      </c>
      <c r="L24" s="53"/>
      <c r="M24" s="51">
        <f>L24*56.78</f>
        <v>0</v>
      </c>
      <c r="N24" s="121">
        <v>16093765.785</v>
      </c>
      <c r="O24" s="122">
        <f t="shared" si="3"/>
        <v>-16093765.785</v>
      </c>
      <c r="P24" s="54"/>
      <c r="Q24" s="56">
        <f>P24*56.78</f>
        <v>0</v>
      </c>
      <c r="R24" s="99">
        <v>7856951.8052</v>
      </c>
      <c r="S24" s="100">
        <f t="shared" si="4"/>
        <v>-7856951.8052</v>
      </c>
      <c r="T24" s="110">
        <f t="shared" si="5"/>
        <v>0</v>
      </c>
      <c r="U24" s="99">
        <f t="shared" si="6"/>
        <v>95941846.19019999</v>
      </c>
      <c r="V24" s="111">
        <f t="shared" si="7"/>
        <v>-95941846.19019999</v>
      </c>
      <c r="W24" s="31"/>
    </row>
    <row r="25" spans="1:33" ht="49.5" customHeight="1" thickBot="1" thickTop="1">
      <c r="A25" s="90" t="s">
        <v>0</v>
      </c>
      <c r="B25" s="91" t="e">
        <f aca="true" t="shared" si="8" ref="B25:J25">SUM(B13:B24)</f>
        <v>#REF!</v>
      </c>
      <c r="C25" s="91">
        <f>SUM(C13:C24)</f>
        <v>652126550</v>
      </c>
      <c r="D25" s="91" t="e">
        <f t="shared" si="8"/>
        <v>#REF!</v>
      </c>
      <c r="E25" s="91" t="e">
        <f t="shared" si="8"/>
        <v>#REF!</v>
      </c>
      <c r="F25" s="91">
        <f t="shared" si="8"/>
        <v>0</v>
      </c>
      <c r="G25" s="91" t="e">
        <f t="shared" si="8"/>
        <v>#REF!</v>
      </c>
      <c r="H25" s="91" t="e">
        <f t="shared" si="8"/>
        <v>#REF!</v>
      </c>
      <c r="I25" s="91">
        <f t="shared" si="8"/>
        <v>0</v>
      </c>
      <c r="J25" s="91">
        <f t="shared" si="8"/>
        <v>305473239.86</v>
      </c>
      <c r="K25" s="92" t="e">
        <f aca="true" t="shared" si="9" ref="K25:U25">SUM(K13:K24)</f>
        <v>#REF!</v>
      </c>
      <c r="L25" s="93" t="e">
        <f t="shared" si="9"/>
        <v>#REF!</v>
      </c>
      <c r="M25" s="93" t="e">
        <f t="shared" si="9"/>
        <v>#REF!</v>
      </c>
      <c r="N25" s="123">
        <f t="shared" si="9"/>
        <v>137971797.4905</v>
      </c>
      <c r="O25" s="124" t="e">
        <f t="shared" si="9"/>
        <v>#REF!</v>
      </c>
      <c r="P25" s="117" t="e">
        <f>SUM(P13:P24)</f>
        <v>#REF!</v>
      </c>
      <c r="Q25" s="94" t="e">
        <f t="shared" si="9"/>
        <v>#REF!</v>
      </c>
      <c r="R25" s="94">
        <f t="shared" si="9"/>
        <v>66093909.10910001</v>
      </c>
      <c r="S25" s="95" t="e">
        <f t="shared" si="9"/>
        <v>#REF!</v>
      </c>
      <c r="T25" s="112" t="e">
        <f>SUM(T13:T24)</f>
        <v>#REF!</v>
      </c>
      <c r="U25" s="125">
        <f t="shared" si="9"/>
        <v>1161665496.4596</v>
      </c>
      <c r="V25" s="113" t="e">
        <f>SUM(V13:V24)</f>
        <v>#REF!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23" ht="5.25" customHeight="1" thickTop="1">
      <c r="A26" s="15"/>
      <c r="B26" s="8"/>
      <c r="C26" s="8"/>
      <c r="D26" s="8"/>
      <c r="E26" s="8"/>
      <c r="F26" s="8"/>
      <c r="G26" s="35"/>
      <c r="H26" s="3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30" customHeight="1">
      <c r="A27" s="116"/>
      <c r="B27" s="8"/>
      <c r="C27" s="8"/>
      <c r="D27" s="8"/>
      <c r="E27" s="8"/>
      <c r="F27" s="8"/>
      <c r="G27" s="35"/>
      <c r="H27" s="3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</row>
    <row r="28" spans="1:22" ht="42" customHeight="1" thickBot="1">
      <c r="A28" s="166" t="s">
        <v>33</v>
      </c>
      <c r="B28" s="166"/>
      <c r="C28" s="76"/>
      <c r="D28" s="76"/>
      <c r="E28" s="58"/>
      <c r="F28" s="58"/>
      <c r="G28" s="144" t="s">
        <v>47</v>
      </c>
      <c r="H28" s="144"/>
      <c r="I28" s="144"/>
      <c r="J28" s="144"/>
      <c r="K28" s="144"/>
      <c r="L28" s="144"/>
      <c r="M28" s="57"/>
      <c r="N28" s="57"/>
      <c r="O28" s="57"/>
      <c r="P28" s="165" t="s">
        <v>46</v>
      </c>
      <c r="Q28" s="165"/>
      <c r="R28" s="165"/>
      <c r="S28" s="165"/>
      <c r="T28" s="165"/>
      <c r="U28" s="79"/>
      <c r="V28" s="79"/>
    </row>
    <row r="29" spans="1:22" ht="30" customHeight="1">
      <c r="A29" s="162" t="s">
        <v>23</v>
      </c>
      <c r="B29" s="162"/>
      <c r="C29" s="68"/>
      <c r="D29" s="68"/>
      <c r="E29" s="55"/>
      <c r="F29" s="55"/>
      <c r="G29" s="163" t="s">
        <v>48</v>
      </c>
      <c r="H29" s="163"/>
      <c r="I29" s="163"/>
      <c r="J29" s="163"/>
      <c r="K29" s="163"/>
      <c r="L29" s="163"/>
      <c r="M29" s="6"/>
      <c r="N29" s="6"/>
      <c r="O29" s="6"/>
      <c r="P29" s="164" t="s">
        <v>34</v>
      </c>
      <c r="Q29" s="164"/>
      <c r="R29" s="164"/>
      <c r="S29" s="164"/>
      <c r="T29" s="164"/>
      <c r="U29" s="79"/>
      <c r="V29" s="79"/>
    </row>
    <row r="30" spans="1:22" ht="20.25" customHeight="1">
      <c r="A30" s="67"/>
      <c r="B30" s="19"/>
      <c r="C30" s="19"/>
      <c r="D30" s="19"/>
      <c r="E30" s="19"/>
      <c r="F30" s="16"/>
      <c r="G30" s="146" t="s">
        <v>49</v>
      </c>
      <c r="H30" s="146"/>
      <c r="I30" s="146"/>
      <c r="J30" s="146"/>
      <c r="K30" s="146"/>
      <c r="L30" s="146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5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26"/>
      <c r="R32" s="26"/>
      <c r="S32" s="26"/>
      <c r="T32" s="26"/>
      <c r="U32" s="26"/>
      <c r="V32" s="26"/>
    </row>
    <row r="33" spans="1:22" ht="19.5" customHeight="1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1"/>
      <c r="M33" s="61"/>
      <c r="N33" s="61"/>
      <c r="O33" s="61"/>
      <c r="P33" s="27"/>
      <c r="Q33" s="27"/>
      <c r="R33" s="27"/>
      <c r="S33" s="27"/>
      <c r="T33" s="24"/>
      <c r="U33" s="24"/>
      <c r="V33" s="24"/>
    </row>
    <row r="34" spans="1:22" ht="43.5" customHeight="1">
      <c r="A34" s="143" t="s">
        <v>50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62"/>
      <c r="M34" s="62"/>
      <c r="N34" s="62"/>
      <c r="O34" s="62"/>
      <c r="P34" s="23"/>
      <c r="Q34" s="23"/>
      <c r="R34" s="23"/>
      <c r="S34" s="23"/>
      <c r="T34" s="24"/>
      <c r="U34" s="24"/>
      <c r="V34" s="24"/>
    </row>
    <row r="35" spans="1:22" ht="12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2"/>
      <c r="M35" s="62"/>
      <c r="N35" s="62"/>
      <c r="O35" s="62"/>
      <c r="P35" s="23"/>
      <c r="Q35" s="23"/>
      <c r="R35" s="23"/>
      <c r="S35" s="23"/>
      <c r="T35" s="24"/>
      <c r="U35" s="24"/>
      <c r="V35" s="24"/>
    </row>
    <row r="36" spans="1:22" ht="19.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63"/>
      <c r="M36" s="63"/>
      <c r="N36" s="63"/>
      <c r="O36" s="63"/>
      <c r="P36" s="10"/>
      <c r="Q36" s="10"/>
      <c r="R36" s="10"/>
      <c r="S36" s="10"/>
      <c r="T36" s="10"/>
      <c r="U36" s="10"/>
      <c r="V36" s="10"/>
    </row>
    <row r="37" spans="1:22" ht="23.25" customHeight="1">
      <c r="A37" s="66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2"/>
      <c r="Q37" s="22"/>
      <c r="R37" s="22"/>
      <c r="S37" s="22"/>
      <c r="T37" s="22"/>
      <c r="U37" s="22"/>
      <c r="V37" s="22"/>
    </row>
    <row r="38" spans="1:22" ht="39.75" customHeight="1">
      <c r="A38" s="29"/>
      <c r="B38" s="42"/>
      <c r="C38" s="42"/>
      <c r="D38" s="42"/>
      <c r="E38" s="4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8"/>
      <c r="U38" s="18"/>
      <c r="V38" s="18"/>
    </row>
    <row r="39" spans="1:22" ht="89.2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20"/>
      <c r="V39" s="20"/>
    </row>
    <row r="40" spans="1:22" ht="24.75" customHeight="1">
      <c r="A40" s="42"/>
      <c r="B40" s="43"/>
      <c r="C40" s="43"/>
      <c r="D40" s="43"/>
      <c r="E40" s="43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  <c r="Q40" s="11"/>
      <c r="R40" s="11"/>
      <c r="S40" s="11"/>
      <c r="T40" s="14"/>
      <c r="U40" s="14"/>
      <c r="V40" s="14"/>
    </row>
    <row r="41" spans="1:22" ht="66.75" customHeight="1">
      <c r="A41" s="34"/>
      <c r="B41" s="44"/>
      <c r="C41" s="44"/>
      <c r="D41" s="44"/>
      <c r="E41" s="4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1"/>
      <c r="U41" s="21"/>
      <c r="V41" s="21"/>
    </row>
    <row r="42" spans="1:22" ht="54" customHeight="1">
      <c r="A42" s="43"/>
      <c r="B42" s="47"/>
      <c r="C42" s="47"/>
      <c r="D42" s="47"/>
      <c r="E42" s="4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"/>
      <c r="U42" s="17"/>
      <c r="V42" s="17"/>
    </row>
    <row r="43" spans="1:22" ht="64.5" customHeight="1">
      <c r="A43" s="45"/>
      <c r="B43" s="40"/>
      <c r="C43" s="40"/>
      <c r="D43" s="40"/>
      <c r="E43" s="4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19" ht="15" customHeight="1">
      <c r="A44" s="47"/>
      <c r="B44" s="30"/>
      <c r="C44" s="30"/>
      <c r="D44" s="30"/>
      <c r="E44" s="30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99.75" customHeight="1">
      <c r="A45" s="40"/>
      <c r="B45" s="44"/>
      <c r="C45" s="44"/>
      <c r="D45" s="44"/>
      <c r="E45" s="4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20.25">
      <c r="A46" s="30"/>
      <c r="B46" s="46"/>
      <c r="C46" s="46"/>
      <c r="D46" s="46"/>
      <c r="E46" s="4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78.75" customHeight="1">
      <c r="A47" s="44"/>
      <c r="B47" s="44"/>
      <c r="C47" s="44"/>
      <c r="D47" s="44"/>
      <c r="E47" s="4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25">
      <c r="A48" s="46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6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12.75">
      <c r="A113" s="2"/>
    </row>
    <row r="114" ht="12.75">
      <c r="A114" s="2"/>
    </row>
    <row r="443" ht="12.75">
      <c r="A443" s="1">
        <v>0</v>
      </c>
    </row>
  </sheetData>
  <sheetProtection/>
  <mergeCells count="26">
    <mergeCell ref="A1:T1"/>
    <mergeCell ref="A2:T2"/>
    <mergeCell ref="A3:T3"/>
    <mergeCell ref="A4:T4"/>
    <mergeCell ref="A5:T5"/>
    <mergeCell ref="A6:T6"/>
    <mergeCell ref="V9:V12"/>
    <mergeCell ref="E11:K11"/>
    <mergeCell ref="B9:Q9"/>
    <mergeCell ref="T9:T12"/>
    <mergeCell ref="A9:A12"/>
    <mergeCell ref="A29:B29"/>
    <mergeCell ref="G29:L29"/>
    <mergeCell ref="P29:T29"/>
    <mergeCell ref="P28:T28"/>
    <mergeCell ref="A28:B28"/>
    <mergeCell ref="A36:K36"/>
    <mergeCell ref="B10:D10"/>
    <mergeCell ref="E10:K10"/>
    <mergeCell ref="L10:O11"/>
    <mergeCell ref="B11:D11"/>
    <mergeCell ref="U9:U12"/>
    <mergeCell ref="A34:K34"/>
    <mergeCell ref="G28:L28"/>
    <mergeCell ref="P10:S11"/>
    <mergeCell ref="G30:L30"/>
  </mergeCells>
  <printOptions horizontalCentered="1"/>
  <pageMargins left="0" right="0" top="0.3937007874015748" bottom="0.3937007874015748" header="0.5118110236220472" footer="0.31496062992125984"/>
  <pageSetup orientation="landscape" paperSize="5" scale="32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2022-11-01T15:32:59Z</cp:lastPrinted>
  <dcterms:created xsi:type="dcterms:W3CDTF">2005-03-02T13:47:17Z</dcterms:created>
  <dcterms:modified xsi:type="dcterms:W3CDTF">2023-03-24T13:26:36Z</dcterms:modified>
  <cp:category/>
  <cp:version/>
  <cp:contentType/>
  <cp:contentStatus/>
</cp:coreProperties>
</file>